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yecciones 2025" sheetId="1" r:id="rId4"/>
  </sheets>
  <definedNames/>
  <calcPr/>
  <extLst>
    <ext uri="GoogleSheetsCustomDataVersion2">
      <go:sheetsCustomData xmlns:go="http://customooxmlschemas.google.com/" r:id="rId5" roundtripDataChecksum="y0x+XZQ4HFcM/28/Fxp8mdKXlw/rcW2Xhlf6uevXrSg="/>
    </ext>
  </extLst>
</workbook>
</file>

<file path=xl/sharedStrings.xml><?xml version="1.0" encoding="utf-8"?>
<sst xmlns="http://schemas.openxmlformats.org/spreadsheetml/2006/main" count="62" uniqueCount="62">
  <si>
    <t>SISTEMA DE PRESUPUESTO DISTRITAL
SECRETARIA DISTRITAL DE HACIENDA - DIRECCIÓN DISTRITAL DE PRESUPUESTO
PROYECCIONES PARA TERMINAR LA VIGENCIA 2025</t>
  </si>
  <si>
    <t>f</t>
  </si>
  <si>
    <t>ENTIDAD:     0213 INSTITUTO DISTRITAL DEL PATRIMONIO CULTURAL - IDPC</t>
  </si>
  <si>
    <t>UNIDAD EJECUTORA: UNIDAD EJECUTORA 01</t>
  </si>
  <si>
    <t>RUBRO PRESUPUESTAL</t>
  </si>
  <si>
    <t>EJECUCIÓN PRESUPUESTAL A NOVIEMBRE 2025</t>
  </si>
  <si>
    <t>PROYECCIÓN PARA TERMINAR LA VIGENCIA 2025</t>
  </si>
  <si>
    <t>RECURSOS NO COMPROMETIDOS</t>
  </si>
  <si>
    <t>RECURSOS NO GIRADOS</t>
  </si>
  <si>
    <t>RECURSOS EN TRÁMITE AL CIERRE DE LA VIGENCIA (CxP)</t>
  </si>
  <si>
    <t>CÓDIGO
1</t>
  </si>
  <si>
    <t>NOMBRE
2</t>
  </si>
  <si>
    <t>APROPIACIÓN 
A NOVIEMBRE DE 2025
3</t>
  </si>
  <si>
    <t>COMPROMISOS  
A NOVIEMBRE DE 2025
4</t>
  </si>
  <si>
    <t>% EJEC
PRESUP
5=4/3</t>
  </si>
  <si>
    <t>GIROS  
A NOVIEMBRE DE 2025
6</t>
  </si>
  <si>
    <t>% EJEC 
AUTO
GIRO 
7=6/3</t>
  </si>
  <si>
    <t>APROPIACIÓN A DICIEMBRE 2025
8</t>
  </si>
  <si>
    <t>COMPROMISOS  A DICIEMBRE 2025
9</t>
  </si>
  <si>
    <t>% EJEC
PRESUP
10=9/8</t>
  </si>
  <si>
    <t>GIROS  
A DICIEMBRE 2025
11</t>
  </si>
  <si>
    <t>% EJEC 
AUTO
GIRO 
12=111/8</t>
  </si>
  <si>
    <t>O2</t>
  </si>
  <si>
    <t>GASTOS</t>
  </si>
  <si>
    <t>O21</t>
  </si>
  <si>
    <t>Funcionamiento</t>
  </si>
  <si>
    <t>O211</t>
  </si>
  <si>
    <t>Gastos de personal</t>
  </si>
  <si>
    <t>O212</t>
  </si>
  <si>
    <t>Adquisición de bienes y servicios</t>
  </si>
  <si>
    <t>O21202</t>
  </si>
  <si>
    <t>Adquisiciones diferentes de activos</t>
  </si>
  <si>
    <t>O2120201</t>
  </si>
  <si>
    <t>Materiales y suministros</t>
  </si>
  <si>
    <t>O2120202</t>
  </si>
  <si>
    <t>Adquisición de servicios</t>
  </si>
  <si>
    <t>O218</t>
  </si>
  <si>
    <t>Gastos por tributos, tasas, contribuciones, multas, sanciones e intereses de mora</t>
  </si>
  <si>
    <t>O23</t>
  </si>
  <si>
    <t>Inversión</t>
  </si>
  <si>
    <t>O2301</t>
  </si>
  <si>
    <t>DIRECTA</t>
  </si>
  <si>
    <t>O230117</t>
  </si>
  <si>
    <t>Bogotá Camina Segura</t>
  </si>
  <si>
    <t>O230117330120240206</t>
  </si>
  <si>
    <t>Desarrollo de procesos pedagógicos en patrimonio cultural con niños, niñas, adolescentes, jóvenes y otros actores en Bogotá D.C.</t>
  </si>
  <si>
    <t>O230117330120240228</t>
  </si>
  <si>
    <t>Consolidación de estrategias y mecanismos que aporten al reconocimiento, divulgación y apropiación de los patrimonios a nivel territorial y poblacional en Bogotá D.C.</t>
  </si>
  <si>
    <t>O230117330220240098</t>
  </si>
  <si>
    <t>Desarrollo de instrumentos de planeación y gestión territorial asociados a los patrimonios de Bogotá D.C.</t>
  </si>
  <si>
    <t>O230117330220240136</t>
  </si>
  <si>
    <t>Desarrollo de acciones para la gestión del patrimonio arqueológico de Bogotá D.C.</t>
  </si>
  <si>
    <t>O230117330220240241</t>
  </si>
  <si>
    <t>Desarrollo de procesos de valoración, identificación, documentación y registro de prácticas y manifestaciones del patrimonio vivo en Bogotá D.C.</t>
  </si>
  <si>
    <t>O230117330220240244</t>
  </si>
  <si>
    <t>Desarrollo de acciones de intervención para la protección y conservación de los valores del paisaje histórico, urbano y rural de los espacios patrimoniales de Bogotá D.C.</t>
  </si>
  <si>
    <t>O230117330220240259</t>
  </si>
  <si>
    <t>Mejoramiento de la capacidad institucional para la atención de trámites y servicios orientados a la intervención, protección y conservación del patrimonio cultural material de Bogotá D.C.</t>
  </si>
  <si>
    <t>O230117330220240260</t>
  </si>
  <si>
    <t>Implementación de procesos de valoración para el inventario del patrimonio cultural material en Bogotá D.C.</t>
  </si>
  <si>
    <t>O230117459920240186</t>
  </si>
  <si>
    <t>Fortalecimiento de la eficiencia administrativa del Instituto Distrital de Patrimonio Cultural de Bogotá D.C.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</si>
</sst>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%"/>
  </numFmts>
  <fonts count="11">
    <font>
      <sz val="10.0"/>
      <color rgb="FF000000"/>
      <name val="Arial"/>
      <scheme val="minor"/>
    </font>
    <font>
      <b/>
      <sz val="12.0"/>
      <color rgb="FF333333"/>
      <name val="Arial"/>
    </font>
    <font>
      <b/>
      <sz val="10.0"/>
      <color rgb="FF333333"/>
      <name val="Arial"/>
    </font>
    <font/>
    <font>
      <sz val="9.0"/>
      <color rgb="FF333333"/>
      <name val="Arial"/>
    </font>
    <font>
      <b/>
      <sz val="12.0"/>
      <color rgb="FFFFFFFF"/>
      <name val="Arial"/>
    </font>
    <font>
      <b/>
      <sz val="8.0"/>
      <color rgb="FF000000"/>
      <name val="Arial"/>
    </font>
    <font>
      <b/>
      <sz val="7.0"/>
      <color rgb="FF000000"/>
      <name val="Arial"/>
    </font>
    <font>
      <b/>
      <sz val="7.0"/>
      <color rgb="FF333333"/>
      <name val="Arial"/>
    </font>
    <font>
      <b/>
      <sz val="9.0"/>
      <color rgb="FF333333"/>
      <name val="Arial"/>
    </font>
    <font>
      <sz val="7.0"/>
      <color rgb="FF333333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35">
    <border/>
    <border>
      <left/>
      <right/>
      <top/>
    </border>
    <border>
      <left/>
      <top/>
    </border>
    <border>
      <top/>
    </border>
    <border>
      <right/>
      <top/>
    </border>
    <border>
      <left/>
      <right/>
      <top/>
      <bottom/>
    </border>
    <border>
      <left/>
      <right/>
    </border>
    <border>
      <left/>
    </border>
    <border>
      <right/>
    </border>
    <border>
      <left/>
      <right/>
      <bottom/>
    </border>
    <border>
      <left/>
      <bottom/>
    </border>
    <border>
      <bottom/>
    </border>
    <border>
      <right/>
      <bottom/>
    </border>
    <border>
      <left style="thin">
        <color rgb="FF000000"/>
      </left>
      <top style="thin">
        <color rgb="FF000000"/>
      </top>
      <bottom/>
    </border>
    <border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2" numFmtId="0" xfId="0" applyAlignment="1" applyBorder="1" applyFont="1">
      <alignment horizontal="center" shrinkToFit="0" vertical="top" wrapText="1"/>
    </xf>
    <xf borderId="3" fillId="0" fontId="3" numFmtId="0" xfId="0" applyBorder="1" applyFont="1"/>
    <xf borderId="4" fillId="0" fontId="3" numFmtId="0" xfId="0" applyBorder="1" applyFont="1"/>
    <xf borderId="5" fillId="2" fontId="4" numFmtId="0" xfId="0" applyAlignment="1" applyBorder="1" applyFont="1">
      <alignment horizontal="left"/>
    </xf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5" fillId="2" fontId="4" numFmtId="0" xfId="0" applyAlignment="1" applyBorder="1" applyFont="1">
      <alignment horizontal="left" readingOrder="0"/>
    </xf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5" fillId="2" fontId="5" numFmtId="49" xfId="0" applyAlignment="1" applyBorder="1" applyFont="1" applyNumberFormat="1">
      <alignment horizontal="left" shrinkToFit="0" vertical="center" wrapText="1"/>
    </xf>
    <xf borderId="13" fillId="2" fontId="6" numFmtId="49" xfId="0" applyAlignment="1" applyBorder="1" applyFont="1" applyNumberFormat="1">
      <alignment horizontal="left" vertical="center"/>
    </xf>
    <xf borderId="14" fillId="0" fontId="3" numFmtId="0" xfId="0" applyBorder="1" applyFont="1"/>
    <xf borderId="15" fillId="2" fontId="7" numFmtId="0" xfId="0" applyAlignment="1" applyBorder="1" applyFont="1">
      <alignment horizontal="center" shrinkToFit="0" vertical="center" wrapText="1"/>
    </xf>
    <xf borderId="15" fillId="2" fontId="6" numFmtId="49" xfId="0" applyAlignment="1" applyBorder="1" applyFont="1" applyNumberFormat="1">
      <alignment vertical="center"/>
    </xf>
    <xf borderId="15" fillId="2" fontId="7" numFmtId="0" xfId="0" applyAlignment="1" applyBorder="1" applyFont="1">
      <alignment horizontal="center" vertical="center"/>
    </xf>
    <xf borderId="15" fillId="2" fontId="4" numFmtId="0" xfId="0" applyAlignment="1" applyBorder="1" applyFont="1">
      <alignment horizontal="left"/>
    </xf>
    <xf borderId="16" fillId="2" fontId="4" numFmtId="0" xfId="0" applyAlignment="1" applyBorder="1" applyFont="1">
      <alignment horizontal="left"/>
    </xf>
    <xf borderId="17" fillId="2" fontId="6" numFmtId="49" xfId="0" applyAlignment="1" applyBorder="1" applyFont="1" applyNumberFormat="1">
      <alignment horizontal="left" vertical="center"/>
    </xf>
    <xf borderId="18" fillId="0" fontId="3" numFmtId="0" xfId="0" applyBorder="1" applyFont="1"/>
    <xf borderId="19" fillId="2" fontId="7" numFmtId="0" xfId="0" applyAlignment="1" applyBorder="1" applyFont="1">
      <alignment horizontal="center" shrinkToFit="0" vertical="center" wrapText="1"/>
    </xf>
    <xf borderId="19" fillId="2" fontId="6" numFmtId="49" xfId="0" applyAlignment="1" applyBorder="1" applyFont="1" applyNumberFormat="1">
      <alignment vertical="center"/>
    </xf>
    <xf borderId="19" fillId="2" fontId="7" numFmtId="0" xfId="0" applyAlignment="1" applyBorder="1" applyFont="1">
      <alignment horizontal="center" vertical="center"/>
    </xf>
    <xf borderId="19" fillId="2" fontId="4" numFmtId="0" xfId="0" applyAlignment="1" applyBorder="1" applyFont="1">
      <alignment horizontal="left"/>
    </xf>
    <xf borderId="20" fillId="2" fontId="4" numFmtId="0" xfId="0" applyAlignment="1" applyBorder="1" applyFont="1">
      <alignment horizontal="left"/>
    </xf>
    <xf borderId="17" fillId="2" fontId="7" numFmtId="49" xfId="0" applyAlignment="1" applyBorder="1" applyFont="1" applyNumberFormat="1">
      <alignment horizontal="center" vertical="center"/>
    </xf>
    <xf borderId="21" fillId="0" fontId="3" numFmtId="0" xfId="0" applyBorder="1" applyFont="1"/>
    <xf borderId="22" fillId="2" fontId="7" numFmtId="49" xfId="0" applyAlignment="1" applyBorder="1" applyFont="1" applyNumberFormat="1">
      <alignment horizontal="center" vertical="center"/>
    </xf>
    <xf borderId="23" fillId="0" fontId="3" numFmtId="0" xfId="0" applyBorder="1" applyFont="1"/>
    <xf borderId="24" fillId="0" fontId="3" numFmtId="0" xfId="0" applyBorder="1" applyFont="1"/>
    <xf borderId="25" fillId="0" fontId="3" numFmtId="0" xfId="0" applyBorder="1" applyFont="1"/>
    <xf borderId="26" fillId="2" fontId="7" numFmtId="0" xfId="0" applyAlignment="1" applyBorder="1" applyFont="1">
      <alignment horizontal="center" shrinkToFit="0" vertical="center" wrapText="1"/>
    </xf>
    <xf borderId="27" fillId="2" fontId="4" numFmtId="0" xfId="0" applyAlignment="1" applyBorder="1" applyFont="1">
      <alignment horizontal="left"/>
    </xf>
    <xf borderId="28" fillId="2" fontId="7" numFmtId="0" xfId="0" applyAlignment="1" applyBorder="1" applyFont="1">
      <alignment horizontal="center" shrinkToFit="0" vertical="center" wrapText="1"/>
    </xf>
    <xf borderId="29" fillId="0" fontId="3" numFmtId="0" xfId="0" applyBorder="1" applyFont="1"/>
    <xf borderId="30" fillId="0" fontId="3" numFmtId="0" xfId="0" applyBorder="1" applyFont="1"/>
    <xf borderId="31" fillId="2" fontId="8" numFmtId="49" xfId="0" applyAlignment="1" applyBorder="1" applyFont="1" applyNumberFormat="1">
      <alignment horizontal="left" shrinkToFit="0" vertical="center" wrapText="1"/>
    </xf>
    <xf borderId="32" fillId="2" fontId="8" numFmtId="49" xfId="0" applyAlignment="1" applyBorder="1" applyFont="1" applyNumberFormat="1">
      <alignment horizontal="left" shrinkToFit="0" vertical="center" wrapText="1"/>
    </xf>
    <xf borderId="32" fillId="2" fontId="8" numFmtId="3" xfId="0" applyAlignment="1" applyBorder="1" applyFont="1" applyNumberFormat="1">
      <alignment horizontal="right"/>
    </xf>
    <xf borderId="32" fillId="2" fontId="8" numFmtId="164" xfId="0" applyAlignment="1" applyBorder="1" applyFont="1" applyNumberFormat="1">
      <alignment horizontal="right"/>
    </xf>
    <xf borderId="33" fillId="2" fontId="8" numFmtId="164" xfId="0" applyAlignment="1" applyBorder="1" applyFont="1" applyNumberFormat="1">
      <alignment horizontal="right"/>
    </xf>
    <xf borderId="27" fillId="2" fontId="9" numFmtId="0" xfId="0" applyAlignment="1" applyBorder="1" applyFont="1">
      <alignment horizontal="left"/>
    </xf>
    <xf borderId="5" fillId="2" fontId="9" numFmtId="0" xfId="0" applyAlignment="1" applyBorder="1" applyFont="1">
      <alignment horizontal="left"/>
    </xf>
    <xf borderId="32" fillId="2" fontId="8" numFmtId="3" xfId="0" applyAlignment="1" applyBorder="1" applyFont="1" applyNumberFormat="1">
      <alignment horizontal="right" readingOrder="0"/>
    </xf>
    <xf borderId="31" fillId="2" fontId="8" numFmtId="164" xfId="0" applyAlignment="1" applyBorder="1" applyFont="1" applyNumberFormat="1">
      <alignment horizontal="right"/>
    </xf>
    <xf borderId="31" fillId="2" fontId="10" numFmtId="49" xfId="0" applyAlignment="1" applyBorder="1" applyFont="1" applyNumberFormat="1">
      <alignment horizontal="left" shrinkToFit="0" vertical="center" wrapText="1"/>
    </xf>
    <xf borderId="32" fillId="2" fontId="10" numFmtId="49" xfId="0" applyAlignment="1" applyBorder="1" applyFont="1" applyNumberFormat="1">
      <alignment horizontal="left" shrinkToFit="0" vertical="center" wrapText="1"/>
    </xf>
    <xf borderId="32" fillId="2" fontId="10" numFmtId="3" xfId="0" applyAlignment="1" applyBorder="1" applyFont="1" applyNumberFormat="1">
      <alignment horizontal="right"/>
    </xf>
    <xf borderId="32" fillId="2" fontId="10" numFmtId="164" xfId="0" applyAlignment="1" applyBorder="1" applyFont="1" applyNumberFormat="1">
      <alignment horizontal="right"/>
    </xf>
    <xf borderId="32" fillId="2" fontId="10" numFmtId="3" xfId="0" applyAlignment="1" applyBorder="1" applyFont="1" applyNumberFormat="1">
      <alignment horizontal="right" readingOrder="0"/>
    </xf>
    <xf borderId="5" fillId="2" fontId="10" numFmtId="3" xfId="0" applyAlignment="1" applyBorder="1" applyFont="1" applyNumberFormat="1">
      <alignment horizontal="right" readingOrder="0"/>
    </xf>
    <xf borderId="31" fillId="2" fontId="10" numFmtId="164" xfId="0" applyAlignment="1" applyBorder="1" applyFont="1" applyNumberFormat="1">
      <alignment horizontal="right"/>
    </xf>
    <xf borderId="31" fillId="2" fontId="10" numFmtId="3" xfId="0" applyAlignment="1" applyBorder="1" applyFont="1" applyNumberFormat="1">
      <alignment horizontal="right"/>
    </xf>
    <xf borderId="5" fillId="2" fontId="10" numFmtId="3" xfId="0" applyAlignment="1" applyBorder="1" applyFont="1" applyNumberFormat="1">
      <alignment horizontal="right"/>
    </xf>
    <xf borderId="5" fillId="2" fontId="4" numFmtId="3" xfId="0" applyAlignment="1" applyBorder="1" applyFont="1" applyNumberFormat="1">
      <alignment horizontal="left" readingOrder="0"/>
    </xf>
    <xf borderId="5" fillId="2" fontId="8" numFmtId="3" xfId="0" applyAlignment="1" applyBorder="1" applyFont="1" applyNumberFormat="1">
      <alignment horizontal="right"/>
    </xf>
    <xf borderId="5" fillId="2" fontId="9" numFmtId="0" xfId="0" applyAlignment="1" applyBorder="1" applyFont="1">
      <alignment horizontal="left" readingOrder="0" vertical="center"/>
    </xf>
    <xf borderId="31" fillId="3" fontId="10" numFmtId="49" xfId="0" applyAlignment="1" applyBorder="1" applyFill="1" applyFont="1" applyNumberFormat="1">
      <alignment horizontal="left" shrinkToFit="0" vertical="center" wrapText="1"/>
    </xf>
    <xf borderId="32" fillId="3" fontId="10" numFmtId="49" xfId="0" applyAlignment="1" applyBorder="1" applyFont="1" applyNumberFormat="1">
      <alignment horizontal="left" shrinkToFit="0" vertical="center" wrapText="1"/>
    </xf>
    <xf borderId="32" fillId="3" fontId="10" numFmtId="3" xfId="0" applyAlignment="1" applyBorder="1" applyFont="1" applyNumberFormat="1">
      <alignment horizontal="right" vertical="center"/>
    </xf>
    <xf borderId="32" fillId="3" fontId="10" numFmtId="164" xfId="0" applyAlignment="1" applyBorder="1" applyFont="1" applyNumberFormat="1">
      <alignment horizontal="right" vertical="center"/>
    </xf>
    <xf borderId="32" fillId="3" fontId="10" numFmtId="3" xfId="0" applyAlignment="1" applyBorder="1" applyFont="1" applyNumberFormat="1">
      <alignment horizontal="right" readingOrder="0" vertical="center"/>
    </xf>
    <xf borderId="5" fillId="3" fontId="10" numFmtId="3" xfId="0" applyAlignment="1" applyBorder="1" applyFont="1" applyNumberFormat="1">
      <alignment horizontal="right" readingOrder="0" vertical="center"/>
    </xf>
    <xf borderId="31" fillId="3" fontId="10" numFmtId="164" xfId="0" applyAlignment="1" applyBorder="1" applyFont="1" applyNumberFormat="1">
      <alignment horizontal="right" vertical="center"/>
    </xf>
    <xf borderId="31" fillId="3" fontId="10" numFmtId="3" xfId="0" applyAlignment="1" applyBorder="1" applyFont="1" applyNumberFormat="1">
      <alignment horizontal="right" vertical="center"/>
    </xf>
    <xf borderId="5" fillId="3" fontId="10" numFmtId="3" xfId="0" applyAlignment="1" applyBorder="1" applyFont="1" applyNumberFormat="1">
      <alignment horizontal="right" vertical="center"/>
    </xf>
    <xf borderId="31" fillId="3" fontId="10" numFmtId="3" xfId="0" applyAlignment="1" applyBorder="1" applyFont="1" applyNumberFormat="1">
      <alignment horizontal="right" readingOrder="0" vertical="center"/>
    </xf>
    <xf borderId="5" fillId="2" fontId="4" numFmtId="0" xfId="0" applyAlignment="1" applyBorder="1" applyFont="1">
      <alignment horizontal="left" readingOrder="0" vertical="center"/>
    </xf>
    <xf borderId="32" fillId="3" fontId="10" numFmtId="3" xfId="0" applyAlignment="1" applyBorder="1" applyFont="1" applyNumberFormat="1">
      <alignment horizontal="right"/>
    </xf>
    <xf borderId="32" fillId="3" fontId="10" numFmtId="3" xfId="0" applyAlignment="1" applyBorder="1" applyFont="1" applyNumberFormat="1">
      <alignment horizontal="right" readingOrder="0"/>
    </xf>
    <xf borderId="32" fillId="3" fontId="10" numFmtId="164" xfId="0" applyAlignment="1" applyBorder="1" applyFont="1" applyNumberFormat="1">
      <alignment horizontal="right"/>
    </xf>
    <xf borderId="5" fillId="3" fontId="10" numFmtId="3" xfId="0" applyAlignment="1" applyBorder="1" applyFont="1" applyNumberFormat="1">
      <alignment horizontal="right" readingOrder="0"/>
    </xf>
    <xf borderId="31" fillId="3" fontId="10" numFmtId="164" xfId="0" applyAlignment="1" applyBorder="1" applyFont="1" applyNumberFormat="1">
      <alignment horizontal="right"/>
    </xf>
    <xf borderId="31" fillId="3" fontId="10" numFmtId="3" xfId="0" applyAlignment="1" applyBorder="1" applyFont="1" applyNumberFormat="1">
      <alignment horizontal="right" readingOrder="0"/>
    </xf>
    <xf borderId="5" fillId="3" fontId="10" numFmtId="3" xfId="0" applyAlignment="1" applyBorder="1" applyFont="1" applyNumberFormat="1">
      <alignment horizontal="right"/>
    </xf>
    <xf borderId="31" fillId="3" fontId="10" numFmtId="3" xfId="0" applyAlignment="1" applyBorder="1" applyFont="1" applyNumberFormat="1">
      <alignment horizontal="right"/>
    </xf>
    <xf borderId="34" fillId="2" fontId="10" numFmtId="49" xfId="0" applyAlignment="1" applyBorder="1" applyFont="1" applyNumberFormat="1">
      <alignment horizontal="left" shrinkToFit="0" vertical="center" wrapText="1"/>
    </xf>
    <xf borderId="20" fillId="2" fontId="10" numFmtId="49" xfId="0" applyAlignment="1" applyBorder="1" applyFont="1" applyNumberFormat="1">
      <alignment horizontal="left" shrinkToFit="0" vertical="center" wrapText="1"/>
    </xf>
    <xf borderId="20" fillId="2" fontId="10" numFmtId="3" xfId="0" applyAlignment="1" applyBorder="1" applyFont="1" applyNumberFormat="1">
      <alignment horizontal="right"/>
    </xf>
    <xf borderId="20" fillId="2" fontId="10" numFmtId="164" xfId="0" applyAlignment="1" applyBorder="1" applyFont="1" applyNumberFormat="1">
      <alignment horizontal="right"/>
    </xf>
    <xf borderId="20" fillId="2" fontId="10" numFmtId="3" xfId="0" applyAlignment="1" applyBorder="1" applyFont="1" applyNumberFormat="1">
      <alignment horizontal="right" readingOrder="0"/>
    </xf>
    <xf borderId="19" fillId="2" fontId="10" numFmtId="3" xfId="0" applyAlignment="1" applyBorder="1" applyFont="1" applyNumberFormat="1">
      <alignment horizontal="right" readingOrder="0"/>
    </xf>
    <xf borderId="34" fillId="2" fontId="10" numFmtId="164" xfId="0" applyAlignment="1" applyBorder="1" applyFont="1" applyNumberFormat="1">
      <alignment horizontal="right"/>
    </xf>
    <xf borderId="34" fillId="2" fontId="10" numFmtId="3" xfId="0" applyAlignment="1" applyBorder="1" applyFont="1" applyNumberFormat="1">
      <alignment horizontal="right"/>
    </xf>
    <xf borderId="19" fillId="2" fontId="10" numFmtId="3" xfId="0" applyAlignment="1" applyBorder="1" applyFont="1" applyNumberFormat="1">
      <alignment horizontal="right"/>
    </xf>
    <xf borderId="34" fillId="2" fontId="10" numFmtId="3" xfId="0" applyAlignment="1" applyBorder="1" applyFont="1" applyNumberForma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800225" cy="533400"/>
    <xdr:pic>
      <xdr:nvPicPr>
        <xdr:cNvPr descr="Inserted picture RelID:1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2" width="21.63"/>
    <col customWidth="1" min="3" max="3" width="18.25"/>
    <col customWidth="1" min="4" max="4" width="19.0"/>
    <col customWidth="1" min="5" max="5" width="9.25"/>
    <col customWidth="1" min="6" max="6" width="18.38"/>
    <col customWidth="1" min="7" max="7" width="9.75"/>
    <col customWidth="1" min="8" max="8" width="17.5"/>
    <col customWidth="1" min="9" max="9" width="16.63"/>
    <col customWidth="1" min="10" max="10" width="8.0"/>
    <col customWidth="1" min="11" max="11" width="15.88"/>
    <col customWidth="1" min="12" max="12" width="8.63"/>
    <col customWidth="1" min="13" max="13" width="15.25"/>
    <col customWidth="1" min="14" max="14" width="11.75"/>
    <col customWidth="1" min="15" max="15" width="14.13"/>
    <col customWidth="1" min="16" max="16" width="10.63"/>
    <col customWidth="1" min="17" max="17" width="21.5"/>
    <col customWidth="1" min="18" max="25" width="10.63"/>
  </cols>
  <sheetData>
    <row r="1" ht="12.0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ht="12.0" customHeight="1">
      <c r="A2" s="6"/>
      <c r="B2" s="7"/>
      <c r="L2" s="8"/>
      <c r="M2" s="9" t="s">
        <v>1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ht="0.75" customHeight="1">
      <c r="A3" s="6"/>
      <c r="B3" s="7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ht="9.75" customHeight="1">
      <c r="A4" s="6"/>
      <c r="B4" s="7"/>
      <c r="L4" s="8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ht="7.5" customHeight="1">
      <c r="A5" s="10"/>
      <c r="B5" s="7"/>
      <c r="L5" s="8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ht="9.0" customHeight="1">
      <c r="A6" s="5"/>
      <c r="B6" s="11"/>
      <c r="C6" s="12"/>
      <c r="D6" s="12"/>
      <c r="E6" s="12"/>
      <c r="F6" s="12"/>
      <c r="G6" s="12"/>
      <c r="H6" s="12"/>
      <c r="I6" s="12"/>
      <c r="J6" s="12"/>
      <c r="K6" s="12"/>
      <c r="L6" s="13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ht="5.25" customHeight="1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ht="17.25" customHeight="1">
      <c r="A8" s="15" t="s">
        <v>2</v>
      </c>
      <c r="B8" s="16"/>
      <c r="C8" s="17"/>
      <c r="D8" s="18"/>
      <c r="E8" s="18"/>
      <c r="F8" s="19"/>
      <c r="G8" s="17"/>
      <c r="H8" s="17"/>
      <c r="I8" s="20"/>
      <c r="J8" s="20"/>
      <c r="K8" s="20"/>
      <c r="L8" s="20"/>
      <c r="M8" s="20"/>
      <c r="N8" s="20"/>
      <c r="O8" s="21"/>
      <c r="P8" s="5"/>
      <c r="Q8" s="5"/>
      <c r="R8" s="5"/>
      <c r="S8" s="5"/>
      <c r="T8" s="5"/>
      <c r="U8" s="5"/>
      <c r="V8" s="5"/>
      <c r="W8" s="5"/>
      <c r="X8" s="5"/>
      <c r="Y8" s="5"/>
    </row>
    <row r="9" ht="17.25" customHeight="1">
      <c r="A9" s="22" t="s">
        <v>3</v>
      </c>
      <c r="B9" s="23"/>
      <c r="C9" s="24"/>
      <c r="D9" s="25"/>
      <c r="E9" s="25"/>
      <c r="F9" s="26"/>
      <c r="G9" s="24"/>
      <c r="H9" s="24"/>
      <c r="I9" s="27"/>
      <c r="J9" s="27"/>
      <c r="K9" s="27"/>
      <c r="L9" s="27"/>
      <c r="M9" s="27"/>
      <c r="N9" s="27"/>
      <c r="O9" s="28"/>
      <c r="P9" s="5"/>
      <c r="Q9" s="5"/>
      <c r="R9" s="5"/>
      <c r="S9" s="5"/>
      <c r="T9" s="5"/>
      <c r="U9" s="5"/>
      <c r="V9" s="5"/>
      <c r="W9" s="5"/>
      <c r="X9" s="5"/>
      <c r="Y9" s="5"/>
    </row>
    <row r="10" ht="21.0" customHeight="1">
      <c r="A10" s="29" t="s">
        <v>4</v>
      </c>
      <c r="B10" s="30"/>
      <c r="C10" s="31" t="s">
        <v>5</v>
      </c>
      <c r="D10" s="32"/>
      <c r="E10" s="32"/>
      <c r="F10" s="32"/>
      <c r="G10" s="33"/>
      <c r="H10" s="29" t="s">
        <v>6</v>
      </c>
      <c r="I10" s="34"/>
      <c r="J10" s="34"/>
      <c r="K10" s="34"/>
      <c r="L10" s="30"/>
      <c r="M10" s="35" t="s">
        <v>7</v>
      </c>
      <c r="N10" s="35" t="s">
        <v>8</v>
      </c>
      <c r="O10" s="35" t="s">
        <v>9</v>
      </c>
      <c r="P10" s="36"/>
      <c r="Q10" s="5"/>
      <c r="R10" s="5"/>
      <c r="S10" s="5"/>
      <c r="T10" s="5"/>
      <c r="U10" s="5"/>
      <c r="V10" s="5"/>
      <c r="W10" s="5"/>
      <c r="X10" s="5"/>
      <c r="Y10" s="5"/>
    </row>
    <row r="11" ht="20.25" customHeight="1">
      <c r="A11" s="37" t="s">
        <v>10</v>
      </c>
      <c r="B11" s="37" t="s">
        <v>11</v>
      </c>
      <c r="C11" s="37" t="s">
        <v>12</v>
      </c>
      <c r="D11" s="37" t="s">
        <v>13</v>
      </c>
      <c r="E11" s="37" t="s">
        <v>14</v>
      </c>
      <c r="F11" s="37" t="s">
        <v>15</v>
      </c>
      <c r="G11" s="37" t="s">
        <v>16</v>
      </c>
      <c r="H11" s="37" t="s">
        <v>17</v>
      </c>
      <c r="I11" s="37" t="s">
        <v>18</v>
      </c>
      <c r="J11" s="37" t="s">
        <v>19</v>
      </c>
      <c r="K11" s="37" t="s">
        <v>20</v>
      </c>
      <c r="L11" s="37" t="s">
        <v>21</v>
      </c>
      <c r="M11" s="38"/>
      <c r="N11" s="38"/>
      <c r="O11" s="38"/>
      <c r="P11" s="36"/>
      <c r="Q11" s="5"/>
      <c r="R11" s="5"/>
      <c r="S11" s="5"/>
      <c r="T11" s="5"/>
      <c r="U11" s="5"/>
      <c r="V11" s="5"/>
      <c r="W11" s="5"/>
      <c r="X11" s="5"/>
      <c r="Y11" s="5"/>
    </row>
    <row r="12" ht="21.0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6"/>
      <c r="Q12" s="5"/>
      <c r="R12" s="5"/>
      <c r="S12" s="5"/>
      <c r="T12" s="5"/>
      <c r="U12" s="5"/>
      <c r="V12" s="5"/>
      <c r="W12" s="5"/>
      <c r="X12" s="5"/>
      <c r="Y12" s="5"/>
    </row>
    <row r="13" ht="16.5" customHeight="1">
      <c r="A13" s="40" t="s">
        <v>22</v>
      </c>
      <c r="B13" s="41" t="s">
        <v>23</v>
      </c>
      <c r="C13" s="42">
        <v>4.7825036296E10</v>
      </c>
      <c r="D13" s="42">
        <v>3.6621375491E10</v>
      </c>
      <c r="E13" s="43">
        <v>0.765736491329395</v>
      </c>
      <c r="F13" s="42">
        <v>3.1054003403E10</v>
      </c>
      <c r="G13" s="43">
        <v>0.64932524485292</v>
      </c>
      <c r="H13" s="42">
        <f t="shared" ref="H13:I13" si="1">+H14+H21</f>
        <v>45586739876</v>
      </c>
      <c r="I13" s="42">
        <f t="shared" si="1"/>
        <v>42019116435</v>
      </c>
      <c r="J13" s="44">
        <f t="shared" ref="J13:J32" si="3">IFERROR((I13/H13),0)</f>
        <v>0.9217398864</v>
      </c>
      <c r="K13" s="42">
        <f>+K14+K21</f>
        <v>34727477403</v>
      </c>
      <c r="L13" s="44">
        <f t="shared" ref="L13:L32" si="4">IFERROR((K13/H13),0)</f>
        <v>0.7617890092</v>
      </c>
      <c r="M13" s="42">
        <f t="shared" ref="M13:O13" si="2">+M14+M21</f>
        <v>538153793</v>
      </c>
      <c r="N13" s="42">
        <f t="shared" si="2"/>
        <v>6631251363</v>
      </c>
      <c r="O13" s="42">
        <f t="shared" si="2"/>
        <v>1683033538</v>
      </c>
      <c r="P13" s="45"/>
      <c r="Q13" s="46"/>
      <c r="R13" s="46"/>
      <c r="S13" s="46"/>
      <c r="T13" s="46"/>
      <c r="U13" s="46"/>
      <c r="V13" s="46"/>
      <c r="W13" s="46"/>
      <c r="X13" s="46"/>
      <c r="Y13" s="46"/>
    </row>
    <row r="14" ht="16.5" customHeight="1">
      <c r="A14" s="40" t="s">
        <v>24</v>
      </c>
      <c r="B14" s="41" t="s">
        <v>25</v>
      </c>
      <c r="C14" s="42">
        <v>1.7162763E10</v>
      </c>
      <c r="D14" s="42">
        <v>1.4115625296E10</v>
      </c>
      <c r="E14" s="43">
        <v>0.822456459720384</v>
      </c>
      <c r="F14" s="42">
        <v>1.335683657E10</v>
      </c>
      <c r="G14" s="43">
        <v>0.778245121138129</v>
      </c>
      <c r="H14" s="47">
        <v>1.7162763E10</v>
      </c>
      <c r="I14" s="47">
        <v>1.412265E10</v>
      </c>
      <c r="J14" s="48">
        <f t="shared" si="3"/>
        <v>0.8228657589</v>
      </c>
      <c r="K14" s="47">
        <v>1.1864377708E10</v>
      </c>
      <c r="L14" s="48">
        <f t="shared" si="4"/>
        <v>0.6912859956</v>
      </c>
      <c r="M14" s="42">
        <f t="shared" ref="M14:O14" si="5">+M15+M16+M20</f>
        <v>10000000</v>
      </c>
      <c r="N14" s="42">
        <f t="shared" si="5"/>
        <v>1597884623</v>
      </c>
      <c r="O14" s="42">
        <f t="shared" si="5"/>
        <v>0</v>
      </c>
      <c r="P14" s="45"/>
      <c r="Q14" s="46"/>
      <c r="R14" s="46"/>
      <c r="S14" s="46"/>
      <c r="T14" s="46"/>
      <c r="U14" s="46"/>
      <c r="V14" s="46"/>
      <c r="W14" s="46"/>
      <c r="X14" s="46"/>
      <c r="Y14" s="46"/>
    </row>
    <row r="15" ht="16.5" customHeight="1">
      <c r="A15" s="49" t="s">
        <v>26</v>
      </c>
      <c r="B15" s="50" t="s">
        <v>27</v>
      </c>
      <c r="C15" s="51">
        <v>1.4576549E10</v>
      </c>
      <c r="D15" s="51">
        <v>1.1876396277E10</v>
      </c>
      <c r="E15" s="52">
        <v>0.814760494888056</v>
      </c>
      <c r="F15" s="51">
        <v>1.1864055202E10</v>
      </c>
      <c r="G15" s="52">
        <v>0.813913855879056</v>
      </c>
      <c r="H15" s="53">
        <v>1.3282646214E10</v>
      </c>
      <c r="I15" s="54">
        <v>1.3282646214E10</v>
      </c>
      <c r="J15" s="55">
        <f t="shared" si="3"/>
        <v>1</v>
      </c>
      <c r="K15" s="54">
        <v>1.1864377708E10</v>
      </c>
      <c r="L15" s="55">
        <f t="shared" si="4"/>
        <v>0.8932239493</v>
      </c>
      <c r="M15" s="56">
        <f>+H15-I15</f>
        <v>0</v>
      </c>
      <c r="N15" s="57">
        <f>+I15-K15</f>
        <v>1418268506</v>
      </c>
      <c r="O15" s="56"/>
      <c r="P15" s="36"/>
      <c r="Q15" s="5"/>
      <c r="R15" s="5"/>
      <c r="S15" s="5"/>
      <c r="T15" s="5"/>
      <c r="U15" s="5"/>
      <c r="V15" s="5"/>
      <c r="W15" s="5"/>
      <c r="X15" s="5"/>
      <c r="Y15" s="5"/>
    </row>
    <row r="16" ht="16.5" customHeight="1">
      <c r="A16" s="49" t="s">
        <v>28</v>
      </c>
      <c r="B16" s="50" t="s">
        <v>29</v>
      </c>
      <c r="C16" s="51">
        <v>2.585905E9</v>
      </c>
      <c r="D16" s="51">
        <v>2.238944019E9</v>
      </c>
      <c r="E16" s="52">
        <v>0.865826091445741</v>
      </c>
      <c r="F16" s="51">
        <v>1.492496368E9</v>
      </c>
      <c r="G16" s="52">
        <v>0.577165970134247</v>
      </c>
      <c r="H16" s="53">
        <v>2.575905E9</v>
      </c>
      <c r="I16" s="53">
        <v>2.5649E9</v>
      </c>
      <c r="J16" s="55">
        <f t="shared" si="3"/>
        <v>0.9957277151</v>
      </c>
      <c r="K16" s="54">
        <v>2.386288883E9</v>
      </c>
      <c r="L16" s="55">
        <f t="shared" si="4"/>
        <v>0.9263885442</v>
      </c>
      <c r="M16" s="51">
        <f t="shared" ref="M16:O16" si="6">+M17</f>
        <v>10000000</v>
      </c>
      <c r="N16" s="51">
        <f t="shared" si="6"/>
        <v>179616117</v>
      </c>
      <c r="O16" s="51">
        <f t="shared" si="6"/>
        <v>0</v>
      </c>
      <c r="P16" s="36"/>
      <c r="Q16" s="58"/>
      <c r="R16" s="5"/>
      <c r="S16" s="5"/>
      <c r="T16" s="5"/>
      <c r="U16" s="5"/>
      <c r="V16" s="5"/>
      <c r="W16" s="5"/>
      <c r="X16" s="5"/>
      <c r="Y16" s="5"/>
    </row>
    <row r="17" ht="16.5" customHeight="1">
      <c r="A17" s="49" t="s">
        <v>30</v>
      </c>
      <c r="B17" s="50" t="s">
        <v>31</v>
      </c>
      <c r="C17" s="51">
        <v>2.585905E9</v>
      </c>
      <c r="D17" s="51">
        <v>2.238944019E9</v>
      </c>
      <c r="E17" s="52">
        <v>0.865826091445741</v>
      </c>
      <c r="F17" s="51">
        <v>1.492496368E9</v>
      </c>
      <c r="G17" s="52">
        <v>0.577165970134247</v>
      </c>
      <c r="H17" s="51">
        <f t="shared" ref="H17:I17" si="7">+H18+H19</f>
        <v>2585905000</v>
      </c>
      <c r="I17" s="51">
        <f t="shared" si="7"/>
        <v>2575905000</v>
      </c>
      <c r="J17" s="55">
        <f t="shared" si="3"/>
        <v>0.9961328819</v>
      </c>
      <c r="K17" s="51">
        <f>+K18+K19</f>
        <v>2396288883</v>
      </c>
      <c r="L17" s="55">
        <f t="shared" si="4"/>
        <v>0.9266732084</v>
      </c>
      <c r="M17" s="51">
        <f t="shared" ref="M17:O17" si="8">+M18+M19</f>
        <v>10000000</v>
      </c>
      <c r="N17" s="51">
        <f t="shared" si="8"/>
        <v>179616117</v>
      </c>
      <c r="O17" s="51">
        <f t="shared" si="8"/>
        <v>0</v>
      </c>
      <c r="P17" s="36"/>
      <c r="Q17" s="5"/>
      <c r="R17" s="5"/>
      <c r="S17" s="5"/>
      <c r="T17" s="5"/>
      <c r="U17" s="5"/>
      <c r="V17" s="5"/>
      <c r="W17" s="5"/>
      <c r="X17" s="5"/>
      <c r="Y17" s="5"/>
    </row>
    <row r="18" ht="16.5" customHeight="1">
      <c r="A18" s="49" t="s">
        <v>32</v>
      </c>
      <c r="B18" s="50" t="s">
        <v>33</v>
      </c>
      <c r="C18" s="51">
        <v>1.46933537E8</v>
      </c>
      <c r="D18" s="51">
        <v>9.7596981E7</v>
      </c>
      <c r="E18" s="52">
        <v>0.664225356529735</v>
      </c>
      <c r="F18" s="51">
        <v>8916916.0</v>
      </c>
      <c r="G18" s="52">
        <v>0.0606867307631749</v>
      </c>
      <c r="H18" s="51">
        <v>1.46933537E8</v>
      </c>
      <c r="I18" s="54">
        <v>1.45E8</v>
      </c>
      <c r="J18" s="55">
        <f t="shared" si="3"/>
        <v>0.9868407374</v>
      </c>
      <c r="K18" s="54">
        <v>1.1E8</v>
      </c>
      <c r="L18" s="55">
        <f t="shared" si="4"/>
        <v>0.7486378008</v>
      </c>
      <c r="M18" s="56">
        <f t="shared" ref="M18:M20" si="9">+H18-I18</f>
        <v>1933537</v>
      </c>
      <c r="N18" s="57">
        <f t="shared" ref="N18:N20" si="10">+I18-K18</f>
        <v>35000000</v>
      </c>
      <c r="O18" s="56"/>
      <c r="P18" s="36"/>
      <c r="Q18" s="5"/>
      <c r="R18" s="5"/>
      <c r="S18" s="5"/>
      <c r="T18" s="5"/>
      <c r="U18" s="5"/>
      <c r="V18" s="5"/>
      <c r="W18" s="5"/>
      <c r="X18" s="5"/>
      <c r="Y18" s="5"/>
    </row>
    <row r="19" ht="16.5" customHeight="1">
      <c r="A19" s="49" t="s">
        <v>34</v>
      </c>
      <c r="B19" s="50" t="s">
        <v>35</v>
      </c>
      <c r="C19" s="51">
        <v>2.438971463E9</v>
      </c>
      <c r="D19" s="51">
        <v>2.141347038E9</v>
      </c>
      <c r="E19" s="52">
        <v>0.877971337707283</v>
      </c>
      <c r="F19" s="51">
        <v>1.483579452E9</v>
      </c>
      <c r="G19" s="52">
        <v>0.608280775116228</v>
      </c>
      <c r="H19" s="51">
        <v>2.438971463E9</v>
      </c>
      <c r="I19" s="54">
        <v>2.430905E9</v>
      </c>
      <c r="J19" s="55">
        <f t="shared" si="3"/>
        <v>0.9966926784</v>
      </c>
      <c r="K19" s="54">
        <v>2.286288883E9</v>
      </c>
      <c r="L19" s="55">
        <f t="shared" si="4"/>
        <v>0.9373987837</v>
      </c>
      <c r="M19" s="56">
        <f t="shared" si="9"/>
        <v>8066463</v>
      </c>
      <c r="N19" s="57">
        <f t="shared" si="10"/>
        <v>144616117</v>
      </c>
      <c r="O19" s="56"/>
      <c r="P19" s="36"/>
      <c r="Q19" s="5"/>
      <c r="R19" s="5"/>
      <c r="S19" s="5"/>
      <c r="T19" s="5"/>
      <c r="U19" s="5"/>
      <c r="V19" s="5"/>
      <c r="W19" s="5"/>
      <c r="X19" s="5"/>
      <c r="Y19" s="5"/>
    </row>
    <row r="20" ht="25.5" customHeight="1">
      <c r="A20" s="49" t="s">
        <v>36</v>
      </c>
      <c r="B20" s="50" t="s">
        <v>37</v>
      </c>
      <c r="C20" s="51">
        <v>309000.0</v>
      </c>
      <c r="D20" s="51">
        <v>285000.0</v>
      </c>
      <c r="E20" s="52">
        <v>0.922330097087379</v>
      </c>
      <c r="F20" s="51">
        <v>285000.0</v>
      </c>
      <c r="G20" s="52">
        <v>0.922330097087379</v>
      </c>
      <c r="H20" s="51"/>
      <c r="I20" s="57"/>
      <c r="J20" s="55">
        <f t="shared" si="3"/>
        <v>0</v>
      </c>
      <c r="K20" s="57"/>
      <c r="L20" s="55">
        <f t="shared" si="4"/>
        <v>0</v>
      </c>
      <c r="M20" s="56">
        <f t="shared" si="9"/>
        <v>0</v>
      </c>
      <c r="N20" s="57">
        <f t="shared" si="10"/>
        <v>0</v>
      </c>
      <c r="O20" s="56"/>
      <c r="P20" s="36"/>
      <c r="Q20" s="58"/>
      <c r="R20" s="5"/>
      <c r="S20" s="5"/>
      <c r="T20" s="5"/>
      <c r="U20" s="5"/>
      <c r="V20" s="5"/>
      <c r="W20" s="5"/>
      <c r="X20" s="5"/>
      <c r="Y20" s="5"/>
    </row>
    <row r="21" ht="16.5" customHeight="1">
      <c r="A21" s="40" t="s">
        <v>38</v>
      </c>
      <c r="B21" s="41" t="s">
        <v>39</v>
      </c>
      <c r="C21" s="42">
        <v>3.0662273296E10</v>
      </c>
      <c r="D21" s="42">
        <v>2.2505750195E10</v>
      </c>
      <c r="E21" s="43">
        <v>0.733988311229877</v>
      </c>
      <c r="F21" s="42">
        <v>1.7697166833E10</v>
      </c>
      <c r="G21" s="43">
        <v>0.577164212912702</v>
      </c>
      <c r="H21" s="42">
        <f t="shared" ref="H21:I21" si="11">+H22</f>
        <v>28423976876</v>
      </c>
      <c r="I21" s="59">
        <f t="shared" si="11"/>
        <v>27896466435</v>
      </c>
      <c r="J21" s="48">
        <f t="shared" si="3"/>
        <v>0.9814413569</v>
      </c>
      <c r="K21" s="42">
        <f t="shared" ref="K21:K22" si="14">+K22</f>
        <v>22863099695</v>
      </c>
      <c r="L21" s="48">
        <f t="shared" si="4"/>
        <v>0.804359636</v>
      </c>
      <c r="M21" s="42">
        <f t="shared" ref="M21:O21" si="12">+M22</f>
        <v>528153793</v>
      </c>
      <c r="N21" s="42">
        <f t="shared" si="12"/>
        <v>5033366740</v>
      </c>
      <c r="O21" s="42">
        <f t="shared" si="12"/>
        <v>1683033538</v>
      </c>
      <c r="P21" s="45"/>
      <c r="Q21" s="46"/>
      <c r="R21" s="46"/>
      <c r="S21" s="46"/>
      <c r="T21" s="46"/>
      <c r="U21" s="46"/>
      <c r="V21" s="46"/>
      <c r="W21" s="46"/>
      <c r="X21" s="46"/>
      <c r="Y21" s="46"/>
    </row>
    <row r="22" ht="16.5" customHeight="1">
      <c r="A22" s="40" t="s">
        <v>40</v>
      </c>
      <c r="B22" s="41" t="s">
        <v>41</v>
      </c>
      <c r="C22" s="42">
        <v>3.0662273296E10</v>
      </c>
      <c r="D22" s="42">
        <v>2.2505750195E10</v>
      </c>
      <c r="E22" s="43">
        <v>0.733988311229877</v>
      </c>
      <c r="F22" s="42">
        <v>1.7697166833E10</v>
      </c>
      <c r="G22" s="43">
        <v>0.577164212912702</v>
      </c>
      <c r="H22" s="42">
        <f t="shared" ref="H22:I22" si="13">+H23</f>
        <v>28423976876</v>
      </c>
      <c r="I22" s="59">
        <f t="shared" si="13"/>
        <v>27896466435</v>
      </c>
      <c r="J22" s="48">
        <f t="shared" si="3"/>
        <v>0.9814413569</v>
      </c>
      <c r="K22" s="42">
        <f t="shared" si="14"/>
        <v>22863099695</v>
      </c>
      <c r="L22" s="48">
        <f t="shared" si="4"/>
        <v>0.804359636</v>
      </c>
      <c r="M22" s="42">
        <f t="shared" ref="M22:O22" si="15">+M23</f>
        <v>528153793</v>
      </c>
      <c r="N22" s="42">
        <f t="shared" si="15"/>
        <v>5033366740</v>
      </c>
      <c r="O22" s="42">
        <f t="shared" si="15"/>
        <v>1683033538</v>
      </c>
      <c r="P22" s="45"/>
      <c r="Q22" s="46"/>
      <c r="R22" s="46"/>
      <c r="S22" s="46"/>
      <c r="T22" s="46"/>
      <c r="U22" s="46"/>
      <c r="V22" s="46"/>
      <c r="W22" s="46"/>
      <c r="X22" s="46"/>
      <c r="Y22" s="46"/>
    </row>
    <row r="23" ht="25.5" customHeight="1">
      <c r="A23" s="40" t="s">
        <v>42</v>
      </c>
      <c r="B23" s="41" t="s">
        <v>43</v>
      </c>
      <c r="C23" s="42">
        <v>3.0662273296E10</v>
      </c>
      <c r="D23" s="42">
        <v>2.2505750195E10</v>
      </c>
      <c r="E23" s="43">
        <v>0.733988311229877</v>
      </c>
      <c r="F23" s="42">
        <v>1.7697166833E10</v>
      </c>
      <c r="G23" s="43">
        <v>0.577164212912702</v>
      </c>
      <c r="H23" s="42">
        <f t="shared" ref="H23:I23" si="16">SUM(H24:H32)</f>
        <v>28423976876</v>
      </c>
      <c r="I23" s="42">
        <f t="shared" si="16"/>
        <v>27896466435</v>
      </c>
      <c r="J23" s="48">
        <f t="shared" si="3"/>
        <v>0.9814413569</v>
      </c>
      <c r="K23" s="42">
        <f>SUM(K24:K32)</f>
        <v>22863099695</v>
      </c>
      <c r="L23" s="48">
        <f t="shared" si="4"/>
        <v>0.804359636</v>
      </c>
      <c r="M23" s="42">
        <f t="shared" ref="M23:O23" si="17">SUM(M24:M32)</f>
        <v>528153793</v>
      </c>
      <c r="N23" s="42">
        <f t="shared" si="17"/>
        <v>5033366740</v>
      </c>
      <c r="O23" s="42">
        <f t="shared" si="17"/>
        <v>1683033538</v>
      </c>
      <c r="P23" s="45"/>
      <c r="Q23" s="60"/>
      <c r="R23" s="46"/>
      <c r="S23" s="46"/>
      <c r="T23" s="46"/>
      <c r="U23" s="46"/>
      <c r="V23" s="46"/>
      <c r="W23" s="46"/>
      <c r="X23" s="46"/>
      <c r="Y23" s="46"/>
    </row>
    <row r="24" ht="70.5" customHeight="1">
      <c r="A24" s="61" t="s">
        <v>44</v>
      </c>
      <c r="B24" s="62" t="s">
        <v>45</v>
      </c>
      <c r="C24" s="63">
        <v>6.78E8</v>
      </c>
      <c r="D24" s="63">
        <v>5.85100451E8</v>
      </c>
      <c r="E24" s="64">
        <v>0.862980016224189</v>
      </c>
      <c r="F24" s="63">
        <v>4.76255801E8</v>
      </c>
      <c r="G24" s="64">
        <v>0.702442184365782</v>
      </c>
      <c r="H24" s="65">
        <v>6.78E8</v>
      </c>
      <c r="I24" s="66">
        <f>92899549+D24</f>
        <v>678000000</v>
      </c>
      <c r="J24" s="67">
        <f t="shared" si="3"/>
        <v>1</v>
      </c>
      <c r="K24" s="66">
        <f>71935510+F24</f>
        <v>548191311</v>
      </c>
      <c r="L24" s="67">
        <f t="shared" si="4"/>
        <v>0.8085417566</v>
      </c>
      <c r="M24" s="68">
        <f t="shared" ref="M24:M25" si="18">+H24-I24</f>
        <v>0</v>
      </c>
      <c r="N24" s="69">
        <f t="shared" ref="N24:N32" si="19">+I24-K24</f>
        <v>129808689</v>
      </c>
      <c r="O24" s="70">
        <f>12875186+24299675</f>
        <v>37174861</v>
      </c>
      <c r="P24" s="36"/>
      <c r="Q24" s="71"/>
      <c r="R24" s="5"/>
      <c r="S24" s="5"/>
      <c r="T24" s="5"/>
      <c r="U24" s="5"/>
      <c r="V24" s="5"/>
      <c r="W24" s="5"/>
      <c r="X24" s="5"/>
      <c r="Y24" s="5"/>
    </row>
    <row r="25" ht="59.25" customHeight="1">
      <c r="A25" s="61" t="s">
        <v>46</v>
      </c>
      <c r="B25" s="62" t="s">
        <v>47</v>
      </c>
      <c r="C25" s="63">
        <v>6.671549E9</v>
      </c>
      <c r="D25" s="63">
        <v>5.522950181E9</v>
      </c>
      <c r="E25" s="64">
        <v>0.827836261264063</v>
      </c>
      <c r="F25" s="63">
        <v>4.315823766E9</v>
      </c>
      <c r="G25" s="64">
        <v>0.646899807825739</v>
      </c>
      <c r="H25" s="65">
        <v>6.671549E9</v>
      </c>
      <c r="I25" s="66">
        <v>6.661372415E9</v>
      </c>
      <c r="J25" s="67">
        <f t="shared" si="3"/>
        <v>0.9984746294</v>
      </c>
      <c r="K25" s="66">
        <f>922020310+F25</f>
        <v>5237844076</v>
      </c>
      <c r="L25" s="67">
        <f t="shared" si="4"/>
        <v>0.7851016422</v>
      </c>
      <c r="M25" s="68">
        <f t="shared" si="18"/>
        <v>10176585</v>
      </c>
      <c r="N25" s="69">
        <f t="shared" si="19"/>
        <v>1423528339</v>
      </c>
      <c r="O25" s="70">
        <f>405318345+19425000</f>
        <v>424743345</v>
      </c>
      <c r="P25" s="36"/>
      <c r="Q25" s="71"/>
      <c r="R25" s="5"/>
      <c r="S25" s="5"/>
      <c r="T25" s="5"/>
      <c r="U25" s="5"/>
      <c r="V25" s="5"/>
      <c r="W25" s="5"/>
      <c r="X25" s="5"/>
      <c r="Y25" s="5"/>
    </row>
    <row r="26" ht="33.75" customHeight="1">
      <c r="A26" s="61" t="s">
        <v>48</v>
      </c>
      <c r="B26" s="62" t="s">
        <v>49</v>
      </c>
      <c r="C26" s="72">
        <v>1.824885427E9</v>
      </c>
      <c r="D26" s="73">
        <v>1.792242075E9</v>
      </c>
      <c r="E26" s="74">
        <v>0.934844447086486</v>
      </c>
      <c r="F26" s="72">
        <v>1.40892645E9</v>
      </c>
      <c r="G26" s="74">
        <v>0.772062963051981</v>
      </c>
      <c r="H26" s="73">
        <v>1.824885427E9</v>
      </c>
      <c r="I26" s="75">
        <v>1.792885427E9</v>
      </c>
      <c r="J26" s="76">
        <f t="shared" si="3"/>
        <v>0.9824646526</v>
      </c>
      <c r="K26" s="75">
        <f>I26-O26</f>
        <v>1742885427</v>
      </c>
      <c r="L26" s="76">
        <f t="shared" si="4"/>
        <v>0.9550656722</v>
      </c>
      <c r="M26" s="77">
        <v>3.2643352E7</v>
      </c>
      <c r="N26" s="78">
        <f t="shared" si="19"/>
        <v>50000000</v>
      </c>
      <c r="O26" s="77">
        <v>5.0E7</v>
      </c>
      <c r="P26" s="36"/>
      <c r="Q26" s="5"/>
      <c r="R26" s="5"/>
      <c r="S26" s="5"/>
      <c r="T26" s="5"/>
      <c r="U26" s="5"/>
      <c r="V26" s="5"/>
      <c r="W26" s="5"/>
      <c r="X26" s="5"/>
      <c r="Y26" s="5"/>
    </row>
    <row r="27" ht="25.5" customHeight="1">
      <c r="A27" s="61" t="s">
        <v>50</v>
      </c>
      <c r="B27" s="62" t="s">
        <v>51</v>
      </c>
      <c r="C27" s="72">
        <v>1.866724276E9</v>
      </c>
      <c r="D27" s="73">
        <v>1.866724276E9</v>
      </c>
      <c r="E27" s="74">
        <v>0.862604401036889</v>
      </c>
      <c r="F27" s="72">
        <v>1.382496383E9</v>
      </c>
      <c r="G27" s="74">
        <v>0.740600205812077</v>
      </c>
      <c r="H27" s="72">
        <f>D27</f>
        <v>1866724276</v>
      </c>
      <c r="I27" s="78">
        <f>D27</f>
        <v>1866724276</v>
      </c>
      <c r="J27" s="76">
        <f t="shared" si="3"/>
        <v>1</v>
      </c>
      <c r="K27" s="78">
        <f>I27-12000000</f>
        <v>1854724276</v>
      </c>
      <c r="L27" s="76">
        <f t="shared" si="4"/>
        <v>0.993571627</v>
      </c>
      <c r="M27" s="79">
        <f t="shared" ref="M27:M32" si="20">+H27-I27</f>
        <v>0</v>
      </c>
      <c r="N27" s="78">
        <f t="shared" si="19"/>
        <v>12000000</v>
      </c>
      <c r="O27" s="77">
        <v>0.0</v>
      </c>
      <c r="P27" s="36"/>
      <c r="Q27" s="5"/>
      <c r="R27" s="5"/>
      <c r="S27" s="5"/>
      <c r="T27" s="5"/>
      <c r="U27" s="5"/>
      <c r="V27" s="5"/>
      <c r="W27" s="5"/>
      <c r="X27" s="5"/>
      <c r="Y27" s="5"/>
    </row>
    <row r="28" ht="42.0" customHeight="1">
      <c r="A28" s="61" t="s">
        <v>52</v>
      </c>
      <c r="B28" s="62" t="s">
        <v>53</v>
      </c>
      <c r="C28" s="63">
        <v>6.63E8</v>
      </c>
      <c r="D28" s="63">
        <v>5.08041705E8</v>
      </c>
      <c r="E28" s="64">
        <v>0.766277081447964</v>
      </c>
      <c r="F28" s="63">
        <v>3.60404281E8</v>
      </c>
      <c r="G28" s="64">
        <v>0.543596200603318</v>
      </c>
      <c r="H28" s="65">
        <v>6.63E8</v>
      </c>
      <c r="I28" s="66">
        <v>6.63E8</v>
      </c>
      <c r="J28" s="67">
        <f t="shared" si="3"/>
        <v>1</v>
      </c>
      <c r="K28" s="66">
        <f>82630004+F28</f>
        <v>443034285</v>
      </c>
      <c r="L28" s="67">
        <f t="shared" si="4"/>
        <v>0.6682266742</v>
      </c>
      <c r="M28" s="68">
        <f t="shared" si="20"/>
        <v>0</v>
      </c>
      <c r="N28" s="69">
        <f t="shared" si="19"/>
        <v>219965715</v>
      </c>
      <c r="O28" s="70">
        <f>49821332+6375000</f>
        <v>56196332</v>
      </c>
      <c r="P28" s="36"/>
      <c r="Q28" s="71"/>
      <c r="R28" s="5"/>
      <c r="S28" s="5"/>
      <c r="T28" s="5"/>
      <c r="U28" s="5"/>
      <c r="V28" s="5"/>
      <c r="W28" s="5"/>
      <c r="X28" s="5"/>
      <c r="Y28" s="5"/>
    </row>
    <row r="29" ht="42.0" customHeight="1">
      <c r="A29" s="61" t="s">
        <v>54</v>
      </c>
      <c r="B29" s="62" t="s">
        <v>55</v>
      </c>
      <c r="C29" s="72">
        <v>6.226988593E9</v>
      </c>
      <c r="D29" s="72">
        <v>2.41902186E9</v>
      </c>
      <c r="E29" s="74">
        <v>0.388473790159069</v>
      </c>
      <c r="F29" s="72">
        <v>1.858203048E9</v>
      </c>
      <c r="G29" s="74">
        <v>0.298411185478785</v>
      </c>
      <c r="H29" s="73">
        <v>4.064848623E9</v>
      </c>
      <c r="I29" s="75">
        <v>3.999619051E9</v>
      </c>
      <c r="J29" s="76">
        <f t="shared" si="3"/>
        <v>0.9839527672</v>
      </c>
      <c r="K29" s="75">
        <v>2.807619051E9</v>
      </c>
      <c r="L29" s="76">
        <f t="shared" si="4"/>
        <v>0.6907069147</v>
      </c>
      <c r="M29" s="79">
        <f t="shared" si="20"/>
        <v>65229572</v>
      </c>
      <c r="N29" s="78">
        <f t="shared" si="19"/>
        <v>1192000000</v>
      </c>
      <c r="O29" s="77">
        <v>5.83E8</v>
      </c>
      <c r="P29" s="36"/>
      <c r="Q29" s="5"/>
      <c r="R29" s="5"/>
      <c r="S29" s="5"/>
      <c r="T29" s="5"/>
      <c r="U29" s="5"/>
      <c r="V29" s="5"/>
      <c r="W29" s="5"/>
      <c r="X29" s="5"/>
      <c r="Y29" s="5"/>
    </row>
    <row r="30" ht="42.0" customHeight="1">
      <c r="A30" s="61" t="s">
        <v>56</v>
      </c>
      <c r="B30" s="62" t="s">
        <v>57</v>
      </c>
      <c r="C30" s="72">
        <v>4.265451E9</v>
      </c>
      <c r="D30" s="72">
        <v>3.386723439E9</v>
      </c>
      <c r="E30" s="74">
        <v>0.793989531001528</v>
      </c>
      <c r="F30" s="72">
        <v>2.477127827E9</v>
      </c>
      <c r="G30" s="74">
        <v>0.580742300638315</v>
      </c>
      <c r="H30" s="73">
        <v>4.265451E9</v>
      </c>
      <c r="I30" s="75">
        <v>4.178864731E9</v>
      </c>
      <c r="J30" s="76">
        <f t="shared" si="3"/>
        <v>0.9797005594</v>
      </c>
      <c r="K30" s="75">
        <v>3.334166731E9</v>
      </c>
      <c r="L30" s="76">
        <f t="shared" si="4"/>
        <v>0.7816680419</v>
      </c>
      <c r="M30" s="79">
        <f t="shared" si="20"/>
        <v>86586269</v>
      </c>
      <c r="N30" s="78">
        <f t="shared" si="19"/>
        <v>844698000</v>
      </c>
      <c r="O30" s="77">
        <v>3.96919E8</v>
      </c>
      <c r="P30" s="36"/>
      <c r="Q30" s="5"/>
      <c r="R30" s="5"/>
      <c r="S30" s="5"/>
      <c r="T30" s="5"/>
      <c r="U30" s="5"/>
      <c r="V30" s="5"/>
      <c r="W30" s="5"/>
      <c r="X30" s="5"/>
      <c r="Y30" s="5"/>
    </row>
    <row r="31" ht="33.75" customHeight="1">
      <c r="A31" s="61" t="s">
        <v>58</v>
      </c>
      <c r="B31" s="62" t="s">
        <v>59</v>
      </c>
      <c r="C31" s="72">
        <v>4.85E8</v>
      </c>
      <c r="D31" s="72">
        <v>4.84857219E8</v>
      </c>
      <c r="E31" s="74">
        <v>0.999705606185567</v>
      </c>
      <c r="F31" s="72">
        <v>1.05107821E8</v>
      </c>
      <c r="G31" s="74">
        <v>0.216717156701031</v>
      </c>
      <c r="H31" s="73">
        <v>4.85E8</v>
      </c>
      <c r="I31" s="75">
        <v>4.84557219E8</v>
      </c>
      <c r="J31" s="76">
        <f t="shared" si="3"/>
        <v>0.9990870495</v>
      </c>
      <c r="K31" s="75">
        <v>2.55757E8</v>
      </c>
      <c r="L31" s="76">
        <f t="shared" si="4"/>
        <v>0.5273340206</v>
      </c>
      <c r="M31" s="79">
        <f t="shared" si="20"/>
        <v>442781</v>
      </c>
      <c r="N31" s="78">
        <f t="shared" si="19"/>
        <v>228800219</v>
      </c>
      <c r="O31" s="77">
        <v>1.35E8</v>
      </c>
      <c r="P31" s="36"/>
      <c r="Q31" s="5"/>
      <c r="R31" s="5"/>
      <c r="S31" s="5"/>
      <c r="T31" s="5"/>
      <c r="U31" s="5"/>
      <c r="V31" s="5"/>
      <c r="W31" s="5"/>
      <c r="X31" s="5"/>
      <c r="Y31" s="5"/>
    </row>
    <row r="32" ht="33.75" customHeight="1">
      <c r="A32" s="80" t="s">
        <v>60</v>
      </c>
      <c r="B32" s="81" t="s">
        <v>61</v>
      </c>
      <c r="C32" s="82">
        <v>7.980675E9</v>
      </c>
      <c r="D32" s="82">
        <v>6.282826756E9</v>
      </c>
      <c r="E32" s="83">
        <v>0.787255057498269</v>
      </c>
      <c r="F32" s="82">
        <v>5.312821456E9</v>
      </c>
      <c r="G32" s="83">
        <v>0.665710789626191</v>
      </c>
      <c r="H32" s="84">
        <v>7.90451855E9</v>
      </c>
      <c r="I32" s="85">
        <v>7.571443316E9</v>
      </c>
      <c r="J32" s="86">
        <f t="shared" si="3"/>
        <v>0.9578626792</v>
      </c>
      <c r="K32" s="85">
        <v>6.638877538E9</v>
      </c>
      <c r="L32" s="86">
        <f t="shared" si="4"/>
        <v>0.8398838583</v>
      </c>
      <c r="M32" s="87">
        <f t="shared" si="20"/>
        <v>333075234</v>
      </c>
      <c r="N32" s="88">
        <f t="shared" si="19"/>
        <v>932565778</v>
      </c>
      <c r="O32" s="89">
        <v>0.0</v>
      </c>
      <c r="P32" s="36"/>
      <c r="Q32" s="5"/>
      <c r="R32" s="5"/>
      <c r="S32" s="5"/>
      <c r="T32" s="5"/>
      <c r="U32" s="5"/>
      <c r="V32" s="5"/>
      <c r="W32" s="5"/>
      <c r="X32" s="5"/>
      <c r="Y32" s="5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M10:M12"/>
    <mergeCell ref="N10:N12"/>
    <mergeCell ref="O10:O12"/>
    <mergeCell ref="A1:A5"/>
    <mergeCell ref="B1:L6"/>
    <mergeCell ref="A8:B8"/>
    <mergeCell ref="A9:B9"/>
    <mergeCell ref="A10:B10"/>
    <mergeCell ref="C10:G10"/>
    <mergeCell ref="H10:L10"/>
    <mergeCell ref="H11:H12"/>
    <mergeCell ref="I11:I12"/>
    <mergeCell ref="J11:J12"/>
    <mergeCell ref="K11:K12"/>
    <mergeCell ref="L11:L12"/>
    <mergeCell ref="A11:A12"/>
    <mergeCell ref="B11:B12"/>
    <mergeCell ref="C11:C12"/>
    <mergeCell ref="D11:D12"/>
    <mergeCell ref="E11:E12"/>
    <mergeCell ref="F11:F12"/>
    <mergeCell ref="G11:G12"/>
  </mergeCells>
  <printOptions/>
  <pageMargins bottom="0.75" footer="0.0" header="0.0" left="0.7" right="0.7" top="0.75"/>
  <pageSetup paperSize="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2025-12-02T17:31:16Z</dcterms:created>
  <dc:creator>Andrea Milena Gonzalez Zuluaga</dc:creator>
</cp:coreProperties>
</file>